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ate1904="1"/>
  <mc:AlternateContent xmlns:mc="http://schemas.openxmlformats.org/markup-compatibility/2006">
    <mc:Choice Requires="x15">
      <x15ac:absPath xmlns:x15ac="http://schemas.microsoft.com/office/spreadsheetml/2010/11/ac" url="C:\Users\kaldenbr\Documents\External Website Files\Bal Cal Web Site 5-11-2020\Balance Constant Conversion\"/>
    </mc:Choice>
  </mc:AlternateContent>
  <xr:revisionPtr revIDLastSave="0" documentId="8_{D776FAC1-E799-4ADA-82D6-387ACB0A1A39}" xr6:coauthVersionLast="47" xr6:coauthVersionMax="47" xr10:uidLastSave="{00000000-0000-0000-0000-000000000000}"/>
  <bookViews>
    <workbookView xWindow="4230" yWindow="765" windowWidth="20445" windowHeight="15495" activeTab="1"/>
  </bookViews>
  <sheets>
    <sheet name="Revision History" sheetId="2" r:id="rId1"/>
    <sheet name="Balance" sheetId="1" r:id="rId2"/>
  </sheets>
  <definedNames>
    <definedName name="_xlnm.Print_Area" localSheetId="1">Balance!$A$1:$K$46</definedName>
    <definedName name="_xlnm.Print_Area" localSheetId="0">'Revision History'!$A$1:$E$22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0</definedName>
    <definedName name="solver_num" localSheetId="1" hidden="1">0</definedName>
    <definedName name="solver_nwt" localSheetId="1" hidden="1">1</definedName>
    <definedName name="solver_opt" localSheetId="1" hidden="1">Balance!#REF!</definedName>
    <definedName name="solver_pre" localSheetId="1" hidden="1">0.000001</definedName>
    <definedName name="solver_scl" localSheetId="1" hidden="1">0</definedName>
    <definedName name="solver_sho" localSheetId="1" hidden="1">0</definedName>
    <definedName name="solver_tim" localSheetId="1" hidden="1">100</definedName>
    <definedName name="solver_tmp" localSheetId="1" hidden="1">#NULL!</definedName>
    <definedName name="solver_tol" localSheetId="1" hidden="1">0.05</definedName>
    <definedName name="solver_typ" localSheetId="1" hidden="1">1</definedName>
    <definedName name="solver_val" localSheetId="1" hidden="1">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44" i="1"/>
  <c r="H35" i="1"/>
  <c r="H44" i="1"/>
  <c r="I35" i="1"/>
  <c r="I44" i="1"/>
  <c r="J35" i="1"/>
  <c r="J44" i="1"/>
  <c r="K35" i="1"/>
  <c r="K44" i="1"/>
  <c r="F35" i="1"/>
  <c r="F44" i="1"/>
  <c r="G15" i="1"/>
  <c r="G28" i="1"/>
  <c r="H15" i="1"/>
  <c r="H28" i="1"/>
  <c r="I15" i="1"/>
  <c r="I28" i="1"/>
  <c r="J15" i="1"/>
  <c r="J28" i="1"/>
  <c r="K15" i="1"/>
  <c r="K28" i="1"/>
  <c r="F15" i="1"/>
  <c r="F28" i="1"/>
  <c r="G27" i="1"/>
  <c r="H27" i="1"/>
  <c r="I27" i="1"/>
  <c r="J27" i="1"/>
  <c r="K27" i="1"/>
  <c r="F27" i="1"/>
  <c r="G26" i="1"/>
  <c r="H26" i="1"/>
  <c r="I26" i="1"/>
  <c r="J26" i="1"/>
  <c r="K26" i="1"/>
  <c r="F26" i="1"/>
  <c r="G39" i="1"/>
  <c r="G42" i="1"/>
  <c r="G43" i="1"/>
  <c r="H39" i="1"/>
  <c r="H42" i="1"/>
  <c r="H43" i="1"/>
  <c r="I39" i="1"/>
  <c r="I42" i="1"/>
  <c r="I43" i="1"/>
  <c r="J39" i="1"/>
  <c r="J42" i="1"/>
  <c r="J43" i="1"/>
  <c r="K39" i="1"/>
  <c r="K42" i="1"/>
  <c r="K43" i="1"/>
  <c r="F39" i="1"/>
  <c r="F42" i="1"/>
  <c r="F43" i="1"/>
  <c r="G14" i="1"/>
  <c r="H14" i="1"/>
  <c r="I14" i="1"/>
  <c r="J14" i="1"/>
  <c r="K14" i="1"/>
  <c r="F14" i="1"/>
  <c r="K36" i="1"/>
  <c r="J36" i="1"/>
  <c r="I36" i="1"/>
  <c r="H36" i="1"/>
  <c r="F36" i="1"/>
  <c r="G36" i="1"/>
</calcChain>
</file>

<file path=xl/sharedStrings.xml><?xml version="1.0" encoding="utf-8"?>
<sst xmlns="http://schemas.openxmlformats.org/spreadsheetml/2006/main" count="167" uniqueCount="137">
  <si>
    <t>M</t>
  </si>
  <si>
    <t>N</t>
  </si>
  <si>
    <t>11FT WT</t>
  </si>
  <si>
    <t>O</t>
  </si>
  <si>
    <t>Rcal Switch:</t>
  </si>
  <si>
    <t>Bridge Resistance (OHM)</t>
  </si>
  <si>
    <t>Enter into SDS</t>
  </si>
  <si>
    <t>Gage Excitation</t>
  </si>
  <si>
    <t>Wind Tunnel Shunt Value to be used for ratio, S - Q</t>
  </si>
  <si>
    <t>Time</t>
  </si>
  <si>
    <t>A</t>
  </si>
  <si>
    <t>Max output from gage (Load cap / EU) or A / E</t>
  </si>
  <si>
    <t>EU/uV/V</t>
  </si>
  <si>
    <t>Pin #</t>
  </si>
  <si>
    <t>Shunt Applied at Tunnel (not zero corrected)</t>
  </si>
  <si>
    <t>PXI BLAMS SETUP</t>
  </si>
  <si>
    <t>Rolling Moment</t>
  </si>
  <si>
    <t>Axial Force</t>
  </si>
  <si>
    <t>Fwd Normal (N1)</t>
  </si>
  <si>
    <t>Aft Normal (N2)</t>
  </si>
  <si>
    <t>Fwd Side (S1)</t>
  </si>
  <si>
    <t>Aft Side (S2)</t>
  </si>
  <si>
    <t>2.5" Mk40</t>
  </si>
  <si>
    <t>31080A</t>
  </si>
  <si>
    <t>11-0XXX</t>
  </si>
  <si>
    <t>in-lb</t>
  </si>
  <si>
    <t>4, 6</t>
  </si>
  <si>
    <t>off</t>
  </si>
  <si>
    <t>Chnl 1</t>
  </si>
  <si>
    <t>Chnl 2</t>
  </si>
  <si>
    <t>Chnl 3</t>
  </si>
  <si>
    <t>Chnl 4</t>
  </si>
  <si>
    <t>Chnl 5</t>
  </si>
  <si>
    <t>Engineering Units (EU)</t>
  </si>
  <si>
    <t>I</t>
  </si>
  <si>
    <t>E</t>
  </si>
  <si>
    <t>P</t>
  </si>
  <si>
    <t>MF Wright</t>
  </si>
  <si>
    <t>uV/V</t>
  </si>
  <si>
    <t>REV</t>
  </si>
  <si>
    <t>Description</t>
  </si>
  <si>
    <t>Date</t>
  </si>
  <si>
    <t>By</t>
  </si>
  <si>
    <t>Ohms</t>
  </si>
  <si>
    <t>Volts</t>
  </si>
  <si>
    <t>&gt;&gt;</t>
  </si>
  <si>
    <t>Zero corrected calibration shunt (CALRDG)</t>
  </si>
  <si>
    <t>Units</t>
  </si>
  <si>
    <t>Gage Excitation, Calibration Lab</t>
  </si>
  <si>
    <t>Ratio</t>
  </si>
  <si>
    <t>Measured</t>
  </si>
  <si>
    <t>Estimated</t>
  </si>
  <si>
    <t>Set Value</t>
  </si>
  <si>
    <t>Calculated</t>
  </si>
  <si>
    <t>Shunt Resistor at Tunnel (Outside Cal)</t>
  </si>
  <si>
    <t>Maximum Balance Capacity</t>
  </si>
  <si>
    <t>Chnl 6</t>
  </si>
  <si>
    <t>Counts</t>
  </si>
  <si>
    <t>EU/Count</t>
  </si>
  <si>
    <t>Shunt Creation:   No Load Zero         (optional)</t>
  </si>
  <si>
    <t>Shunt Creation:   Shunt Applied         (optional)</t>
  </si>
  <si>
    <t xml:space="preserve">Primary gage sensitivities in SDS units, E • V: </t>
  </si>
  <si>
    <t xml:space="preserve">Simulated load by shunt resistor (lbs, inch-lbs), T • W: </t>
  </si>
  <si>
    <t>BAL1G3</t>
  </si>
  <si>
    <t>RCAL Resistor on amp card (Inside Cal)</t>
  </si>
  <si>
    <t>Balance Constant Conversion and Estimate Form</t>
  </si>
  <si>
    <t>Data from Balance Calibration Lab:</t>
  </si>
  <si>
    <t>line</t>
  </si>
  <si>
    <t>Balance:</t>
  </si>
  <si>
    <t>Gage Name (GAGNAM)</t>
  </si>
  <si>
    <t>Created Date:</t>
  </si>
  <si>
    <t>Revision:</t>
  </si>
  <si>
    <t>Additional Notes:</t>
  </si>
  <si>
    <t>Run 18:5</t>
  </si>
  <si>
    <t>Run 18:6</t>
  </si>
  <si>
    <t>Run 18:7</t>
  </si>
  <si>
    <t>lb</t>
  </si>
  <si>
    <t>Gage Type</t>
  </si>
  <si>
    <t>Cal Date:</t>
  </si>
  <si>
    <t>Inv (serial) #:</t>
  </si>
  <si>
    <t>NEMS #:</t>
  </si>
  <si>
    <t>Estimated SDS Output for Shunts and Rcals:</t>
  </si>
  <si>
    <t>SDS FSP1 Balance Subsystem Settings:</t>
  </si>
  <si>
    <t>Measurements at Wind Tunnel:</t>
  </si>
  <si>
    <t>Conversion from balance calibration values to wind tunnel values:</t>
  </si>
  <si>
    <t>H</t>
  </si>
  <si>
    <t>Simulated load by shunt resistor, EU (lbs, inch-lbs)</t>
  </si>
  <si>
    <t>EU</t>
  </si>
  <si>
    <t>PXI BLAMS program requires entry of buoyant zeros (balance natural zeros) and SDS gain and excitation. Data reduction matrix from analysis report is also entered into PXI BLAMS program.</t>
  </si>
  <si>
    <t>Calculations of wind tunnel SDS systems:</t>
  </si>
  <si>
    <t>Shunt Output Value, (C • J • K • 500 • 3.2) / (C + 2 • L)</t>
  </si>
  <si>
    <t>Output for max load, (I • J • K • 3.2) / 1000</t>
  </si>
  <si>
    <t>Rcal (INCAL) Output Value, (C • J • K • 500 • 3.2) / (C + 2 • M)</t>
  </si>
  <si>
    <t>X</t>
  </si>
  <si>
    <t>Y</t>
  </si>
  <si>
    <t xml:space="preserve">Calculated amplifier gain, (T • (1000 / 3.2) / J) / F: </t>
  </si>
  <si>
    <t>Rescale Ratio of Bal Cal shunt value to SDS shunt value, F / T</t>
  </si>
  <si>
    <t xml:space="preserve">Zero Level at Tunnel </t>
  </si>
  <si>
    <t>Primary gage sensitivities from balance calbration</t>
  </si>
  <si>
    <t>W</t>
  </si>
  <si>
    <t>Comp Date:</t>
  </si>
  <si>
    <t>B</t>
  </si>
  <si>
    <t>C</t>
  </si>
  <si>
    <t>D</t>
  </si>
  <si>
    <t>Test ID:</t>
  </si>
  <si>
    <t>Test Name:</t>
  </si>
  <si>
    <t>Test Mgr:</t>
  </si>
  <si>
    <t>IE:</t>
  </si>
  <si>
    <t>Location:</t>
  </si>
  <si>
    <t>F</t>
  </si>
  <si>
    <t>Calibration Shunt Resistance (CALSNT)</t>
  </si>
  <si>
    <t>G</t>
  </si>
  <si>
    <t>Q</t>
  </si>
  <si>
    <t>R</t>
  </si>
  <si>
    <t>S</t>
  </si>
  <si>
    <t>T</t>
  </si>
  <si>
    <t>U</t>
  </si>
  <si>
    <t>INCAL (inside cal) value used for data system, R-Q</t>
  </si>
  <si>
    <t>uV/V/count</t>
  </si>
  <si>
    <t>V</t>
  </si>
  <si>
    <t>BAL1G1</t>
  </si>
  <si>
    <t>BAL1G2</t>
  </si>
  <si>
    <t>BAL1G4</t>
  </si>
  <si>
    <t>BAL1G5</t>
  </si>
  <si>
    <t>BAL1G6</t>
  </si>
  <si>
    <t>Time:</t>
  </si>
  <si>
    <t>J</t>
  </si>
  <si>
    <t>Shunt across -Exc and -Sig. Use shunt resistors supplied with balance.</t>
  </si>
  <si>
    <t>Analysis date: 3/26/2008  11:40:09 AM</t>
  </si>
  <si>
    <t>LB101</t>
  </si>
  <si>
    <t>Natividad</t>
  </si>
  <si>
    <t>Amplifier Channel Gain</t>
  </si>
  <si>
    <t>K</t>
  </si>
  <si>
    <t>L</t>
  </si>
  <si>
    <t>Rcal Applied at Tunnel (not zero-corrected)</t>
  </si>
  <si>
    <t>Initial setup of BCC form derived from Rev2 of T11-0203</t>
  </si>
  <si>
    <t>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</si>
</sst>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6" formatCode="0.0E+00"/>
    <numFmt numFmtId="169" formatCode="#,##0.0"/>
    <numFmt numFmtId="171" formatCode="0.0"/>
    <numFmt numFmtId="176" formatCode="0.0000"/>
    <numFmt numFmtId="182" formatCode="0.0000000E+00"/>
    <numFmt numFmtId="184" formatCode="#,##0.00000000"/>
    <numFmt numFmtId="189" formatCode="0.000000000000"/>
  </numFmts>
  <fonts count="15">
    <font>
      <sz val="9"/>
      <name val="Geneva"/>
    </font>
    <font>
      <sz val="10"/>
      <name val="Helv"/>
      <family val="2"/>
    </font>
    <font>
      <b/>
      <sz val="10"/>
      <name val="Helv"/>
      <family val="2"/>
    </font>
    <font>
      <sz val="10"/>
      <color indexed="8"/>
      <name val="Helv"/>
      <family val="2"/>
    </font>
    <font>
      <i/>
      <sz val="10"/>
      <name val="Helv"/>
    </font>
    <font>
      <sz val="10"/>
      <color indexed="10"/>
      <name val="Helv"/>
      <family val="2"/>
    </font>
    <font>
      <b/>
      <sz val="10"/>
      <color indexed="8"/>
      <name val="Helv"/>
      <family val="2"/>
    </font>
    <font>
      <i/>
      <sz val="10"/>
      <color indexed="8"/>
      <name val="Helv"/>
    </font>
    <font>
      <b/>
      <sz val="12"/>
      <name val="Helv"/>
    </font>
    <font>
      <sz val="12"/>
      <name val="Helv"/>
    </font>
    <font>
      <sz val="8"/>
      <name val="Geneva"/>
    </font>
    <font>
      <sz val="10"/>
      <name val="Arial"/>
    </font>
    <font>
      <sz val="10"/>
      <color indexed="8"/>
      <name val="Arial"/>
    </font>
    <font>
      <b/>
      <i/>
      <sz val="14"/>
      <name val="Helv"/>
    </font>
    <font>
      <sz val="9"/>
      <name val="Helv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20" fontId="7" fillId="0" borderId="2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/>
    <xf numFmtId="0" fontId="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/>
    <xf numFmtId="0" fontId="1" fillId="0" borderId="0" xfId="0" applyFont="1" applyFill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2" xfId="0" applyFont="1" applyFill="1" applyBorder="1"/>
    <xf numFmtId="0" fontId="7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/>
    <xf numFmtId="3" fontId="3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164" fontId="1" fillId="0" borderId="2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9" fontId="1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2" fillId="0" borderId="0" xfId="0" applyFont="1" applyFill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169" fontId="1" fillId="0" borderId="2" xfId="0" applyNumberFormat="1" applyFont="1" applyFill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14" fontId="1" fillId="0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184" fontId="1" fillId="0" borderId="0" xfId="0" applyNumberFormat="1" applyFont="1" applyFill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5" fillId="0" borderId="0" xfId="0" applyFont="1" applyFill="1"/>
    <xf numFmtId="20" fontId="6" fillId="0" borderId="2" xfId="0" applyNumberFormat="1" applyFont="1" applyFill="1" applyBorder="1" applyAlignment="1">
      <alignment horizontal="left"/>
    </xf>
    <xf numFmtId="169" fontId="3" fillId="0" borderId="2" xfId="0" applyNumberFormat="1" applyFont="1" applyFill="1" applyBorder="1" applyAlignment="1" applyProtection="1">
      <alignment horizontal="center"/>
    </xf>
    <xf numFmtId="189" fontId="3" fillId="0" borderId="2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left"/>
      <protection locked="0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1" fillId="0" borderId="4" xfId="0" applyFont="1" applyBorder="1"/>
    <xf numFmtId="0" fontId="12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/>
    <xf numFmtId="0" fontId="12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71" fontId="3" fillId="0" borderId="2" xfId="0" applyNumberFormat="1" applyFont="1" applyFill="1" applyBorder="1" applyAlignment="1" applyProtection="1">
      <alignment horizontal="center"/>
      <protection locked="0"/>
    </xf>
    <xf numFmtId="18" fontId="1" fillId="0" borderId="2" xfId="0" applyNumberFormat="1" applyFont="1" applyFill="1" applyBorder="1" applyAlignment="1" applyProtection="1">
      <alignment horizontal="center"/>
      <protection locked="0"/>
    </xf>
    <xf numFmtId="176" fontId="3" fillId="0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1" fillId="0" borderId="2" xfId="0" applyNumberFormat="1" applyFont="1" applyBorder="1" applyAlignment="1" applyProtection="1">
      <alignment horizontal="center"/>
      <protection locked="0"/>
    </xf>
    <xf numFmtId="4" fontId="1" fillId="0" borderId="2" xfId="0" applyNumberFormat="1" applyFont="1" applyBorder="1" applyAlignment="1" applyProtection="1">
      <alignment horizontal="center"/>
      <protection locked="0"/>
    </xf>
    <xf numFmtId="166" fontId="1" fillId="0" borderId="3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/>
    <xf numFmtId="0" fontId="7" fillId="0" borderId="0" xfId="0" applyFont="1" applyFill="1" applyBorder="1" applyProtection="1">
      <protection locked="0"/>
    </xf>
    <xf numFmtId="182" fontId="1" fillId="0" borderId="2" xfId="0" applyNumberFormat="1" applyFont="1" applyFill="1" applyBorder="1" applyAlignment="1" applyProtection="1">
      <alignment horizontal="center"/>
    </xf>
    <xf numFmtId="182" fontId="1" fillId="0" borderId="2" xfId="0" applyNumberFormat="1" applyFont="1" applyBorder="1" applyAlignment="1">
      <alignment horizontal="center"/>
    </xf>
    <xf numFmtId="171" fontId="1" fillId="0" borderId="2" xfId="0" applyNumberFormat="1" applyFont="1" applyFill="1" applyBorder="1" applyAlignment="1" applyProtection="1">
      <alignment horizontal="center"/>
    </xf>
    <xf numFmtId="0" fontId="14" fillId="0" borderId="0" xfId="0" applyFont="1"/>
    <xf numFmtId="0" fontId="14" fillId="0" borderId="10" xfId="0" applyFont="1" applyBorder="1"/>
    <xf numFmtId="0" fontId="14" fillId="0" borderId="11" xfId="0" applyFont="1" applyBorder="1" applyAlignment="1">
      <alignment horizontal="center"/>
    </xf>
    <xf numFmtId="14" fontId="14" fillId="0" borderId="12" xfId="0" applyNumberFormat="1" applyFont="1" applyBorder="1" applyAlignment="1">
      <alignment horizontal="center"/>
    </xf>
    <xf numFmtId="20" fontId="14" fillId="0" borderId="12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/>
    <xf numFmtId="18" fontId="14" fillId="0" borderId="12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/>
    <xf numFmtId="171" fontId="1" fillId="0" borderId="2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45" sqref="E45:E49"/>
    </sheetView>
  </sheetViews>
  <sheetFormatPr defaultColWidth="10.85546875" defaultRowHeight="10.5"/>
  <cols>
    <col min="1" max="1" width="7.7109375" style="94" customWidth="1"/>
    <col min="2" max="2" width="9.42578125" style="94" customWidth="1"/>
    <col min="3" max="3" width="8.42578125" style="94" customWidth="1"/>
    <col min="4" max="4" width="11.28515625" style="94" customWidth="1"/>
    <col min="5" max="5" width="99.28515625" style="80" customWidth="1"/>
    <col min="6" max="16384" width="10.85546875" style="80"/>
  </cols>
  <sheetData>
    <row r="1" spans="1:5">
      <c r="A1" s="92" t="s">
        <v>39</v>
      </c>
      <c r="B1" s="93" t="s">
        <v>41</v>
      </c>
      <c r="C1" s="93" t="s">
        <v>9</v>
      </c>
      <c r="D1" s="93" t="s">
        <v>42</v>
      </c>
      <c r="E1" s="81" t="s">
        <v>40</v>
      </c>
    </row>
    <row r="2" spans="1:5">
      <c r="A2" s="82">
        <v>0</v>
      </c>
      <c r="B2" s="83">
        <v>38117</v>
      </c>
      <c r="C2" s="84">
        <v>0.97916666666666663</v>
      </c>
      <c r="D2" s="85" t="s">
        <v>37</v>
      </c>
      <c r="E2" s="86" t="s">
        <v>135</v>
      </c>
    </row>
    <row r="3" spans="1:5">
      <c r="A3" s="82"/>
      <c r="B3" s="83"/>
      <c r="C3" s="87"/>
      <c r="D3" s="85"/>
      <c r="E3" s="86"/>
    </row>
    <row r="4" spans="1:5">
      <c r="A4" s="82"/>
      <c r="B4" s="83"/>
      <c r="C4" s="87"/>
      <c r="D4" s="85"/>
      <c r="E4" s="86"/>
    </row>
    <row r="5" spans="1:5">
      <c r="A5" s="82"/>
      <c r="B5" s="83"/>
      <c r="C5" s="85"/>
      <c r="D5" s="85"/>
      <c r="E5" s="86"/>
    </row>
    <row r="6" spans="1:5">
      <c r="A6" s="82"/>
      <c r="B6" s="83"/>
      <c r="C6" s="85"/>
      <c r="D6" s="85"/>
      <c r="E6" s="86"/>
    </row>
    <row r="7" spans="1:5">
      <c r="A7" s="82"/>
      <c r="B7" s="83"/>
      <c r="C7" s="85"/>
      <c r="D7" s="85"/>
      <c r="E7" s="86"/>
    </row>
    <row r="8" spans="1:5">
      <c r="A8" s="82"/>
      <c r="B8" s="85"/>
      <c r="C8" s="85"/>
      <c r="D8" s="85"/>
      <c r="E8" s="86"/>
    </row>
    <row r="9" spans="1:5">
      <c r="A9" s="82"/>
      <c r="B9" s="85"/>
      <c r="C9" s="85"/>
      <c r="D9" s="85"/>
      <c r="E9" s="86"/>
    </row>
    <row r="10" spans="1:5">
      <c r="A10" s="82"/>
      <c r="B10" s="85"/>
      <c r="C10" s="85"/>
      <c r="D10" s="85"/>
      <c r="E10" s="86"/>
    </row>
    <row r="11" spans="1:5">
      <c r="A11" s="82"/>
      <c r="B11" s="85"/>
      <c r="C11" s="85"/>
      <c r="D11" s="85"/>
      <c r="E11" s="86"/>
    </row>
    <row r="12" spans="1:5">
      <c r="A12" s="82"/>
      <c r="B12" s="85"/>
      <c r="C12" s="85"/>
      <c r="D12" s="85"/>
      <c r="E12" s="86"/>
    </row>
    <row r="13" spans="1:5">
      <c r="A13" s="82"/>
      <c r="B13" s="85"/>
      <c r="C13" s="85"/>
      <c r="D13" s="85"/>
      <c r="E13" s="86"/>
    </row>
    <row r="14" spans="1:5">
      <c r="A14" s="82"/>
      <c r="B14" s="85"/>
      <c r="C14" s="85"/>
      <c r="D14" s="85"/>
      <c r="E14" s="86"/>
    </row>
    <row r="15" spans="1:5">
      <c r="A15" s="82"/>
      <c r="B15" s="85"/>
      <c r="C15" s="85"/>
      <c r="D15" s="85"/>
      <c r="E15" s="86"/>
    </row>
    <row r="16" spans="1:5">
      <c r="A16" s="82"/>
      <c r="B16" s="85"/>
      <c r="C16" s="85"/>
      <c r="D16" s="85"/>
      <c r="E16" s="86"/>
    </row>
    <row r="17" spans="1:5">
      <c r="A17" s="82"/>
      <c r="B17" s="85"/>
      <c r="C17" s="85"/>
      <c r="D17" s="85"/>
      <c r="E17" s="86"/>
    </row>
    <row r="18" spans="1:5">
      <c r="A18" s="82"/>
      <c r="B18" s="85"/>
      <c r="C18" s="85"/>
      <c r="D18" s="85"/>
      <c r="E18" s="86"/>
    </row>
    <row r="19" spans="1:5">
      <c r="A19" s="82"/>
      <c r="B19" s="85"/>
      <c r="C19" s="85"/>
      <c r="D19" s="85"/>
      <c r="E19" s="86"/>
    </row>
    <row r="20" spans="1:5">
      <c r="A20" s="82"/>
      <c r="B20" s="85"/>
      <c r="C20" s="85"/>
      <c r="D20" s="85"/>
      <c r="E20" s="86"/>
    </row>
    <row r="21" spans="1:5">
      <c r="A21" s="82"/>
      <c r="B21" s="85"/>
      <c r="C21" s="85"/>
      <c r="D21" s="85"/>
      <c r="E21" s="86"/>
    </row>
    <row r="22" spans="1:5" ht="11.25" thickBot="1">
      <c r="A22" s="88"/>
      <c r="B22" s="89"/>
      <c r="C22" s="89"/>
      <c r="D22" s="89"/>
      <c r="E22" s="90"/>
    </row>
  </sheetData>
  <phoneticPr fontId="10"/>
  <pageMargins left="0.75" right="0.75" top="1" bottom="1" header="0.5" footer="0.5"/>
  <pageSetup paperSize="0" scale="80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4"/>
  <sheetViews>
    <sheetView tabSelected="1" topLeftCell="A22" zoomScaleNormal="100" workbookViewId="0">
      <selection activeCell="D10" sqref="D10:D11"/>
    </sheetView>
  </sheetViews>
  <sheetFormatPr defaultColWidth="10.85546875" defaultRowHeight="14.1" customHeight="1"/>
  <cols>
    <col min="1" max="1" width="12.28515625" style="16" customWidth="1"/>
    <col min="2" max="2" width="12" style="16" customWidth="1"/>
    <col min="3" max="3" width="48.140625" style="16" customWidth="1"/>
    <col min="4" max="4" width="9.42578125" style="32" customWidth="1"/>
    <col min="5" max="5" width="3.7109375" style="34" customWidth="1"/>
    <col min="6" max="11" width="15.28515625" style="32" customWidth="1"/>
    <col min="12" max="16384" width="10.85546875" style="16"/>
  </cols>
  <sheetData>
    <row r="1" spans="1:20" ht="17.100000000000001" customHeight="1">
      <c r="A1" s="74" t="s">
        <v>65</v>
      </c>
      <c r="C1" s="17"/>
      <c r="D1" s="17"/>
      <c r="E1" s="17"/>
    </row>
    <row r="2" spans="1:20" ht="14.1" customHeight="1">
      <c r="B2" s="6" t="s">
        <v>66</v>
      </c>
      <c r="C2" s="6"/>
      <c r="D2" s="10" t="s">
        <v>47</v>
      </c>
      <c r="E2" s="37" t="s">
        <v>67</v>
      </c>
      <c r="F2" s="44" t="s">
        <v>28</v>
      </c>
      <c r="G2" s="44" t="s">
        <v>29</v>
      </c>
      <c r="H2" s="44" t="s">
        <v>30</v>
      </c>
      <c r="I2" s="44" t="s">
        <v>31</v>
      </c>
      <c r="J2" s="44" t="s">
        <v>32</v>
      </c>
      <c r="K2" s="44" t="s">
        <v>56</v>
      </c>
      <c r="L2" s="32"/>
      <c r="M2" s="32"/>
      <c r="N2" s="32"/>
      <c r="O2" s="32"/>
      <c r="P2" s="32"/>
      <c r="Q2" s="32"/>
      <c r="R2" s="32"/>
      <c r="S2" s="32"/>
      <c r="T2" s="32"/>
    </row>
    <row r="3" spans="1:20" s="42" customFormat="1" ht="14.1" customHeight="1">
      <c r="A3" s="53" t="s">
        <v>68</v>
      </c>
      <c r="B3" s="10" t="s">
        <v>22</v>
      </c>
      <c r="C3" s="5" t="s">
        <v>69</v>
      </c>
      <c r="D3" s="36"/>
      <c r="E3" s="37"/>
      <c r="F3" s="41" t="s">
        <v>120</v>
      </c>
      <c r="G3" s="41" t="s">
        <v>121</v>
      </c>
      <c r="H3" s="41" t="s">
        <v>63</v>
      </c>
      <c r="I3" s="41" t="s">
        <v>122</v>
      </c>
      <c r="J3" s="41" t="s">
        <v>123</v>
      </c>
      <c r="K3" s="41" t="s">
        <v>124</v>
      </c>
      <c r="L3" s="32"/>
      <c r="M3" s="32"/>
      <c r="N3" s="32"/>
      <c r="O3" s="32"/>
      <c r="P3" s="32"/>
      <c r="Q3" s="32"/>
      <c r="R3" s="32"/>
      <c r="S3" s="32"/>
      <c r="T3" s="32"/>
    </row>
    <row r="4" spans="1:20" s="42" customFormat="1" ht="14.1" customHeight="1">
      <c r="A4" s="53" t="s">
        <v>80</v>
      </c>
      <c r="B4" s="10">
        <v>1176977</v>
      </c>
      <c r="C4" s="5" t="s">
        <v>77</v>
      </c>
      <c r="D4" s="36" t="s">
        <v>45</v>
      </c>
      <c r="E4" s="37"/>
      <c r="F4" s="66" t="s">
        <v>18</v>
      </c>
      <c r="G4" s="66" t="s">
        <v>19</v>
      </c>
      <c r="H4" s="66" t="s">
        <v>20</v>
      </c>
      <c r="I4" s="66" t="s">
        <v>21</v>
      </c>
      <c r="J4" s="66" t="s">
        <v>16</v>
      </c>
      <c r="K4" s="67" t="s">
        <v>17</v>
      </c>
      <c r="L4" s="32"/>
    </row>
    <row r="5" spans="1:20" s="42" customFormat="1" ht="14.1" customHeight="1">
      <c r="A5" s="53" t="s">
        <v>79</v>
      </c>
      <c r="B5" s="10" t="s">
        <v>23</v>
      </c>
      <c r="C5" s="5" t="s">
        <v>55</v>
      </c>
      <c r="D5" s="36"/>
      <c r="E5" s="37" t="s">
        <v>10</v>
      </c>
      <c r="F5" s="68">
        <v>3500</v>
      </c>
      <c r="G5" s="68">
        <v>3500</v>
      </c>
      <c r="H5" s="68">
        <v>2500</v>
      </c>
      <c r="I5" s="68">
        <v>2500</v>
      </c>
      <c r="J5" s="69">
        <v>8000</v>
      </c>
      <c r="K5" s="68">
        <v>400</v>
      </c>
      <c r="L5" s="32"/>
    </row>
    <row r="6" spans="1:20" s="42" customFormat="1" ht="15" customHeight="1">
      <c r="A6" s="53" t="s">
        <v>78</v>
      </c>
      <c r="B6" s="43">
        <v>36896</v>
      </c>
      <c r="C6" s="5" t="s">
        <v>33</v>
      </c>
      <c r="D6" s="36"/>
      <c r="E6" s="37" t="s">
        <v>101</v>
      </c>
      <c r="F6" s="70" t="s">
        <v>76</v>
      </c>
      <c r="G6" s="70" t="s">
        <v>76</v>
      </c>
      <c r="H6" s="70" t="s">
        <v>76</v>
      </c>
      <c r="I6" s="70" t="s">
        <v>76</v>
      </c>
      <c r="J6" s="70" t="s">
        <v>25</v>
      </c>
      <c r="K6" s="70" t="s">
        <v>76</v>
      </c>
      <c r="L6" s="32"/>
    </row>
    <row r="7" spans="1:20" ht="15" customHeight="1">
      <c r="A7" s="53" t="s">
        <v>100</v>
      </c>
      <c r="B7" s="43">
        <v>36896</v>
      </c>
      <c r="C7" s="5" t="s">
        <v>5</v>
      </c>
      <c r="D7" s="10" t="s">
        <v>43</v>
      </c>
      <c r="E7" s="11" t="s">
        <v>102</v>
      </c>
      <c r="F7" s="71">
        <v>354.1</v>
      </c>
      <c r="G7" s="71">
        <v>354.3</v>
      </c>
      <c r="H7" s="71">
        <v>354.3</v>
      </c>
      <c r="I7" s="71">
        <v>354.1</v>
      </c>
      <c r="J7" s="71">
        <v>177.4</v>
      </c>
      <c r="K7" s="71">
        <v>177.3</v>
      </c>
      <c r="L7" s="32"/>
    </row>
    <row r="8" spans="1:20" ht="15" customHeight="1">
      <c r="A8" s="53" t="s">
        <v>13</v>
      </c>
      <c r="B8" s="10">
        <v>3</v>
      </c>
      <c r="C8" s="5" t="s">
        <v>48</v>
      </c>
      <c r="D8" s="10" t="s">
        <v>44</v>
      </c>
      <c r="E8" s="11" t="s">
        <v>103</v>
      </c>
      <c r="F8" s="30">
        <v>10</v>
      </c>
      <c r="G8" s="30">
        <v>10</v>
      </c>
      <c r="H8" s="30">
        <v>10</v>
      </c>
      <c r="I8" s="30">
        <v>10</v>
      </c>
      <c r="J8" s="30">
        <v>10</v>
      </c>
      <c r="K8" s="30">
        <v>10</v>
      </c>
      <c r="L8" s="32"/>
    </row>
    <row r="9" spans="1:20" ht="15" customHeight="1">
      <c r="A9" s="53" t="s">
        <v>104</v>
      </c>
      <c r="B9" s="10" t="s">
        <v>24</v>
      </c>
      <c r="C9" s="5" t="s">
        <v>98</v>
      </c>
      <c r="D9" s="10" t="s">
        <v>12</v>
      </c>
      <c r="E9" s="11" t="s">
        <v>35</v>
      </c>
      <c r="F9" s="78">
        <v>2.926145</v>
      </c>
      <c r="G9" s="78">
        <v>2.6801590000000002</v>
      </c>
      <c r="H9" s="78">
        <v>2.0374590000000001</v>
      </c>
      <c r="I9" s="78">
        <v>1.9892019999999999</v>
      </c>
      <c r="J9" s="78">
        <v>6.1223590000000003</v>
      </c>
      <c r="K9" s="78">
        <v>0.28009109999999998</v>
      </c>
      <c r="L9" s="32"/>
    </row>
    <row r="10" spans="1:20" ht="15" customHeight="1">
      <c r="A10" s="53" t="s">
        <v>105</v>
      </c>
      <c r="B10" s="10" t="s">
        <v>129</v>
      </c>
      <c r="C10" s="5" t="s">
        <v>59</v>
      </c>
      <c r="D10" s="10" t="s">
        <v>136</v>
      </c>
      <c r="E10" s="11"/>
      <c r="F10" s="78"/>
      <c r="G10" s="78"/>
      <c r="H10" s="78"/>
      <c r="I10" s="78"/>
      <c r="J10" s="78"/>
      <c r="K10" s="78"/>
    </row>
    <row r="11" spans="1:20" ht="15" customHeight="1">
      <c r="A11" s="54" t="s">
        <v>106</v>
      </c>
      <c r="B11" s="10" t="s">
        <v>130</v>
      </c>
      <c r="C11" s="5" t="s">
        <v>60</v>
      </c>
      <c r="D11" s="10" t="s">
        <v>136</v>
      </c>
      <c r="E11" s="11"/>
      <c r="F11" s="78"/>
      <c r="G11" s="78"/>
      <c r="H11" s="78"/>
      <c r="I11" s="78"/>
      <c r="J11" s="78"/>
      <c r="K11" s="78"/>
    </row>
    <row r="12" spans="1:20" ht="15" customHeight="1">
      <c r="A12" s="53" t="s">
        <v>107</v>
      </c>
      <c r="B12" s="10" t="s">
        <v>37</v>
      </c>
      <c r="C12" s="46" t="s">
        <v>46</v>
      </c>
      <c r="D12" s="10" t="s">
        <v>38</v>
      </c>
      <c r="E12" s="11" t="s">
        <v>109</v>
      </c>
      <c r="F12" s="65">
        <v>1102.086</v>
      </c>
      <c r="G12" s="65">
        <v>1105.0319999999999</v>
      </c>
      <c r="H12" s="65">
        <v>1104.6379999999999</v>
      </c>
      <c r="I12" s="65">
        <v>1103.797</v>
      </c>
      <c r="J12" s="65">
        <v>885.27</v>
      </c>
      <c r="K12" s="65">
        <v>884.01099999999997</v>
      </c>
    </row>
    <row r="13" spans="1:20" ht="15" customHeight="1">
      <c r="A13" s="53" t="s">
        <v>108</v>
      </c>
      <c r="B13" s="10" t="s">
        <v>2</v>
      </c>
      <c r="C13" s="5" t="s">
        <v>110</v>
      </c>
      <c r="D13" s="10" t="s">
        <v>43</v>
      </c>
      <c r="E13" s="11" t="s">
        <v>111</v>
      </c>
      <c r="F13" s="72">
        <v>80000</v>
      </c>
      <c r="G13" s="72">
        <v>80000</v>
      </c>
      <c r="H13" s="72">
        <v>80000</v>
      </c>
      <c r="I13" s="72">
        <v>80000</v>
      </c>
      <c r="J13" s="72">
        <v>50000</v>
      </c>
      <c r="K13" s="72">
        <v>50000</v>
      </c>
    </row>
    <row r="14" spans="1:20" ht="15" customHeight="1">
      <c r="A14" s="53" t="s">
        <v>70</v>
      </c>
      <c r="B14" s="43">
        <v>38117</v>
      </c>
      <c r="C14" s="5" t="s">
        <v>86</v>
      </c>
      <c r="D14" s="10" t="s">
        <v>87</v>
      </c>
      <c r="E14" s="11" t="s">
        <v>85</v>
      </c>
      <c r="F14" s="79">
        <f t="shared" ref="F14:K14" si="0">F9*F12</f>
        <v>3224.8634384699999</v>
      </c>
      <c r="G14" s="79">
        <f t="shared" si="0"/>
        <v>2961.6614600879998</v>
      </c>
      <c r="H14" s="79">
        <f t="shared" si="0"/>
        <v>2250.6546348420002</v>
      </c>
      <c r="I14" s="79">
        <f t="shared" si="0"/>
        <v>2195.6751999939997</v>
      </c>
      <c r="J14" s="79">
        <f t="shared" si="0"/>
        <v>5419.9407519300003</v>
      </c>
      <c r="K14" s="79">
        <f t="shared" si="0"/>
        <v>247.60361340209997</v>
      </c>
    </row>
    <row r="15" spans="1:20" ht="15" customHeight="1">
      <c r="A15" s="53" t="s">
        <v>71</v>
      </c>
      <c r="B15" s="10">
        <v>0</v>
      </c>
      <c r="C15" s="5" t="s">
        <v>11</v>
      </c>
      <c r="D15" s="10" t="s">
        <v>38</v>
      </c>
      <c r="E15" s="11" t="s">
        <v>34</v>
      </c>
      <c r="F15" s="40">
        <f t="shared" ref="F15:K15" si="1">F5/F9</f>
        <v>1196.1129745791818</v>
      </c>
      <c r="G15" s="40">
        <f t="shared" si="1"/>
        <v>1305.8926727854578</v>
      </c>
      <c r="H15" s="40">
        <f t="shared" si="1"/>
        <v>1227.0185559562178</v>
      </c>
      <c r="I15" s="40">
        <f t="shared" si="1"/>
        <v>1256.7853842897805</v>
      </c>
      <c r="J15" s="40">
        <f t="shared" si="1"/>
        <v>1306.6858705933448</v>
      </c>
      <c r="K15" s="40">
        <f t="shared" si="1"/>
        <v>1428.1067838285473</v>
      </c>
    </row>
    <row r="16" spans="1:20" ht="15" customHeight="1">
      <c r="A16" s="53" t="s">
        <v>125</v>
      </c>
      <c r="B16" s="64">
        <v>0.47916666666666669</v>
      </c>
      <c r="C16" s="55" t="s">
        <v>72</v>
      </c>
      <c r="D16" s="56" t="s">
        <v>127</v>
      </c>
      <c r="E16" s="57"/>
      <c r="F16" s="57"/>
      <c r="G16" s="57"/>
      <c r="H16" s="57"/>
      <c r="I16" s="57"/>
      <c r="J16" s="57"/>
      <c r="K16" s="58"/>
    </row>
    <row r="17" spans="1:11" s="47" customFormat="1" ht="15" customHeight="1">
      <c r="C17" s="59" t="s">
        <v>128</v>
      </c>
      <c r="D17" s="60"/>
      <c r="E17" s="61"/>
      <c r="F17" s="61"/>
      <c r="G17" s="61"/>
      <c r="H17" s="61"/>
      <c r="I17" s="61"/>
      <c r="J17" s="61"/>
      <c r="K17" s="62"/>
    </row>
    <row r="18" spans="1:11" ht="15" customHeight="1"/>
    <row r="19" spans="1:11" ht="15" customHeight="1">
      <c r="B19" s="6" t="s">
        <v>82</v>
      </c>
      <c r="C19" s="7"/>
      <c r="D19" s="7"/>
      <c r="E19" s="7"/>
      <c r="F19" s="7"/>
      <c r="G19" s="7"/>
      <c r="H19" s="7"/>
      <c r="I19" s="7"/>
      <c r="J19" s="7"/>
      <c r="K19" s="7"/>
    </row>
    <row r="20" spans="1:11" ht="15" customHeight="1">
      <c r="B20" s="13" t="s">
        <v>52</v>
      </c>
      <c r="C20" s="3" t="s">
        <v>7</v>
      </c>
      <c r="D20" s="4" t="s">
        <v>44</v>
      </c>
      <c r="E20" s="11" t="s">
        <v>126</v>
      </c>
      <c r="F20" s="30">
        <v>10</v>
      </c>
      <c r="G20" s="30">
        <v>10</v>
      </c>
      <c r="H20" s="30">
        <v>10</v>
      </c>
      <c r="I20" s="30">
        <v>10</v>
      </c>
      <c r="J20" s="30">
        <v>10</v>
      </c>
      <c r="K20" s="30">
        <v>10</v>
      </c>
    </row>
    <row r="21" spans="1:11" ht="15" customHeight="1">
      <c r="A21" s="1"/>
      <c r="B21" s="13" t="s">
        <v>52</v>
      </c>
      <c r="C21" s="3" t="s">
        <v>131</v>
      </c>
      <c r="D21" s="4" t="s">
        <v>49</v>
      </c>
      <c r="E21" s="11" t="s">
        <v>132</v>
      </c>
      <c r="F21" s="31">
        <v>512</v>
      </c>
      <c r="G21" s="31">
        <v>512</v>
      </c>
      <c r="H21" s="31">
        <v>512</v>
      </c>
      <c r="I21" s="31">
        <v>512</v>
      </c>
      <c r="J21" s="31">
        <v>512</v>
      </c>
      <c r="K21" s="31">
        <v>512</v>
      </c>
    </row>
    <row r="22" spans="1:11" ht="15" customHeight="1">
      <c r="A22" s="1"/>
      <c r="B22" s="13" t="s">
        <v>52</v>
      </c>
      <c r="C22" s="3" t="s">
        <v>54</v>
      </c>
      <c r="D22" s="4" t="s">
        <v>43</v>
      </c>
      <c r="E22" s="11" t="s">
        <v>133</v>
      </c>
      <c r="F22" s="72">
        <v>80000</v>
      </c>
      <c r="G22" s="72">
        <v>80000</v>
      </c>
      <c r="H22" s="72">
        <v>80000</v>
      </c>
      <c r="I22" s="72">
        <v>80000</v>
      </c>
      <c r="J22" s="72">
        <v>50000</v>
      </c>
      <c r="K22" s="72">
        <v>50000</v>
      </c>
    </row>
    <row r="23" spans="1:11" ht="15" customHeight="1">
      <c r="A23" s="1"/>
      <c r="B23" s="13" t="s">
        <v>52</v>
      </c>
      <c r="C23" s="5" t="s">
        <v>64</v>
      </c>
      <c r="D23" s="4" t="s">
        <v>43</v>
      </c>
      <c r="E23" s="11" t="s">
        <v>0</v>
      </c>
      <c r="F23" s="72">
        <v>80600</v>
      </c>
      <c r="G23" s="72">
        <v>80600</v>
      </c>
      <c r="H23" s="72">
        <v>80600</v>
      </c>
      <c r="I23" s="72">
        <v>80600</v>
      </c>
      <c r="J23" s="72">
        <v>50200</v>
      </c>
      <c r="K23" s="72">
        <v>50200</v>
      </c>
    </row>
    <row r="24" spans="1:11" ht="15" customHeight="1">
      <c r="B24" s="17"/>
      <c r="C24" s="7"/>
      <c r="D24" s="18" t="s">
        <v>4</v>
      </c>
      <c r="E24" s="19" t="s">
        <v>27</v>
      </c>
      <c r="F24" s="73">
        <v>7</v>
      </c>
      <c r="G24" s="73">
        <v>7</v>
      </c>
      <c r="H24" s="73">
        <v>7</v>
      </c>
      <c r="I24" s="73">
        <v>7</v>
      </c>
      <c r="J24" s="73" t="s">
        <v>26</v>
      </c>
      <c r="K24" s="73" t="s">
        <v>26</v>
      </c>
    </row>
    <row r="25" spans="1:11" ht="15" customHeight="1">
      <c r="B25" s="6" t="s">
        <v>81</v>
      </c>
      <c r="C25" s="7"/>
      <c r="D25" s="8"/>
      <c r="E25" s="14"/>
      <c r="F25" s="21"/>
      <c r="G25" s="21"/>
      <c r="H25" s="21"/>
      <c r="I25" s="21"/>
      <c r="J25" s="21"/>
      <c r="K25" s="21"/>
    </row>
    <row r="26" spans="1:11" ht="15" customHeight="1">
      <c r="A26" s="1"/>
      <c r="B26" s="9" t="s">
        <v>51</v>
      </c>
      <c r="C26" s="20" t="s">
        <v>90</v>
      </c>
      <c r="D26" s="10" t="s">
        <v>57</v>
      </c>
      <c r="E26" s="12" t="s">
        <v>1</v>
      </c>
      <c r="F26" s="38">
        <f t="shared" ref="F26:K26" si="2">(F7*F20*F21*500*3.2)/(F7+2*F22)</f>
        <v>18089.88482364966</v>
      </c>
      <c r="G26" s="38">
        <f t="shared" si="2"/>
        <v>18100.07963615569</v>
      </c>
      <c r="H26" s="38">
        <f t="shared" si="2"/>
        <v>18100.07963615569</v>
      </c>
      <c r="I26" s="38">
        <f t="shared" si="2"/>
        <v>18089.88482364966</v>
      </c>
      <c r="J26" s="38">
        <f t="shared" si="2"/>
        <v>14506.872807639249</v>
      </c>
      <c r="K26" s="38">
        <f t="shared" si="2"/>
        <v>14498.709787546679</v>
      </c>
    </row>
    <row r="27" spans="1:11" ht="15" customHeight="1">
      <c r="A27" s="1"/>
      <c r="B27" s="9" t="s">
        <v>51</v>
      </c>
      <c r="C27" s="20" t="s">
        <v>92</v>
      </c>
      <c r="D27" s="10" t="s">
        <v>57</v>
      </c>
      <c r="E27" s="12" t="s">
        <v>3</v>
      </c>
      <c r="F27" s="38">
        <f t="shared" ref="F27:K27" si="3">(F7*F20*F21*500*3.2)/(F7+2*F23)</f>
        <v>17955.51583030081</v>
      </c>
      <c r="G27" s="38">
        <f t="shared" si="3"/>
        <v>17965.635083683937</v>
      </c>
      <c r="H27" s="38">
        <f t="shared" si="3"/>
        <v>17965.635083683937</v>
      </c>
      <c r="I27" s="38">
        <f t="shared" si="3"/>
        <v>17955.51583030081</v>
      </c>
      <c r="J27" s="38">
        <f t="shared" si="3"/>
        <v>14449.178443666271</v>
      </c>
      <c r="K27" s="38">
        <f t="shared" si="3"/>
        <v>14441.047830872374</v>
      </c>
    </row>
    <row r="28" spans="1:11" ht="15" customHeight="1">
      <c r="A28" s="1"/>
      <c r="B28" s="9" t="s">
        <v>51</v>
      </c>
      <c r="C28" s="20" t="s">
        <v>91</v>
      </c>
      <c r="D28" s="10" t="s">
        <v>57</v>
      </c>
      <c r="E28" s="12" t="s">
        <v>36</v>
      </c>
      <c r="F28" s="38">
        <f t="shared" ref="F28:K28" si="4">(F15*F20*F21*3.2)/1000</f>
        <v>19597.114975505319</v>
      </c>
      <c r="G28" s="38">
        <f t="shared" si="4"/>
        <v>21395.745550916941</v>
      </c>
      <c r="H28" s="38">
        <f t="shared" si="4"/>
        <v>20103.472020786674</v>
      </c>
      <c r="I28" s="38">
        <f t="shared" si="4"/>
        <v>20591.171736203763</v>
      </c>
      <c r="J28" s="38">
        <f t="shared" si="4"/>
        <v>21408.741303801362</v>
      </c>
      <c r="K28" s="38">
        <f t="shared" si="4"/>
        <v>23398.101546246919</v>
      </c>
    </row>
    <row r="29" spans="1:11" ht="15" customHeight="1">
      <c r="B29" s="17"/>
      <c r="C29" s="7"/>
      <c r="D29" s="8"/>
      <c r="E29" s="8"/>
      <c r="F29" s="8"/>
      <c r="G29" s="8"/>
      <c r="H29" s="8"/>
      <c r="I29" s="8"/>
      <c r="J29" s="8"/>
      <c r="K29" s="8"/>
    </row>
    <row r="30" spans="1:11" ht="15" customHeight="1">
      <c r="B30" s="6" t="s">
        <v>83</v>
      </c>
      <c r="C30" s="17"/>
      <c r="D30" s="21"/>
      <c r="E30" s="21"/>
      <c r="F30" s="52"/>
      <c r="G30" s="21"/>
      <c r="H30" s="21"/>
      <c r="I30" s="21"/>
      <c r="J30" s="21"/>
      <c r="K30" s="21"/>
    </row>
    <row r="31" spans="1:11" ht="15" customHeight="1">
      <c r="A31" s="48" t="s">
        <v>73</v>
      </c>
      <c r="B31" s="15" t="s">
        <v>50</v>
      </c>
      <c r="C31" s="22" t="s">
        <v>97</v>
      </c>
      <c r="D31" s="10" t="s">
        <v>57</v>
      </c>
      <c r="E31" s="11" t="s">
        <v>112</v>
      </c>
      <c r="F31" s="63">
        <v>-296.2</v>
      </c>
      <c r="G31" s="63">
        <v>9.4</v>
      </c>
      <c r="H31" s="63">
        <v>-1.4</v>
      </c>
      <c r="I31" s="63">
        <v>-917.8</v>
      </c>
      <c r="J31" s="63">
        <v>-308.8</v>
      </c>
      <c r="K31" s="63">
        <v>-2272.6999999999998</v>
      </c>
    </row>
    <row r="32" spans="1:11" ht="15" customHeight="1">
      <c r="A32" s="48" t="s">
        <v>74</v>
      </c>
      <c r="B32" s="15" t="s">
        <v>50</v>
      </c>
      <c r="C32" s="22" t="s">
        <v>134</v>
      </c>
      <c r="D32" s="10" t="s">
        <v>57</v>
      </c>
      <c r="E32" s="11" t="s">
        <v>113</v>
      </c>
      <c r="F32" s="63">
        <v>17579</v>
      </c>
      <c r="G32" s="63">
        <v>17964</v>
      </c>
      <c r="H32" s="63">
        <v>17918</v>
      </c>
      <c r="I32" s="63">
        <v>17004</v>
      </c>
      <c r="J32" s="63">
        <v>12844</v>
      </c>
      <c r="K32" s="63">
        <v>12126</v>
      </c>
    </row>
    <row r="33" spans="1:11" ht="15" customHeight="1">
      <c r="A33" s="48" t="s">
        <v>75</v>
      </c>
      <c r="B33" s="15" t="s">
        <v>50</v>
      </c>
      <c r="C33" s="22" t="s">
        <v>14</v>
      </c>
      <c r="D33" s="10" t="s">
        <v>57</v>
      </c>
      <c r="E33" s="11" t="s">
        <v>114</v>
      </c>
      <c r="F33" s="63">
        <v>17754</v>
      </c>
      <c r="G33" s="63">
        <v>18100</v>
      </c>
      <c r="H33" s="63">
        <v>18089</v>
      </c>
      <c r="I33" s="63">
        <v>17142</v>
      </c>
      <c r="J33" s="63">
        <v>14207</v>
      </c>
      <c r="K33" s="63">
        <v>12183</v>
      </c>
    </row>
    <row r="34" spans="1:11" ht="15" customHeight="1">
      <c r="B34" s="2"/>
      <c r="C34" s="17"/>
      <c r="D34" s="21"/>
      <c r="E34" s="14"/>
      <c r="F34" s="45"/>
      <c r="G34" s="33"/>
      <c r="H34" s="33"/>
      <c r="I34" s="33"/>
      <c r="J34" s="45"/>
      <c r="K34" s="33"/>
    </row>
    <row r="35" spans="1:11" ht="15" customHeight="1">
      <c r="B35" s="9" t="s">
        <v>53</v>
      </c>
      <c r="C35" s="3" t="s">
        <v>8</v>
      </c>
      <c r="D35" s="10" t="s">
        <v>57</v>
      </c>
      <c r="E35" s="11" t="s">
        <v>115</v>
      </c>
      <c r="F35" s="39">
        <f t="shared" ref="F35:K35" si="5">F33-F31</f>
        <v>18050.2</v>
      </c>
      <c r="G35" s="39">
        <f t="shared" si="5"/>
        <v>18090.599999999999</v>
      </c>
      <c r="H35" s="39">
        <f t="shared" si="5"/>
        <v>18090.400000000001</v>
      </c>
      <c r="I35" s="39">
        <f t="shared" si="5"/>
        <v>18059.8</v>
      </c>
      <c r="J35" s="39">
        <f t="shared" si="5"/>
        <v>14515.8</v>
      </c>
      <c r="K35" s="39">
        <f t="shared" si="5"/>
        <v>14455.7</v>
      </c>
    </row>
    <row r="36" spans="1:11" s="27" customFormat="1" ht="15" customHeight="1">
      <c r="A36" s="24" t="s">
        <v>6</v>
      </c>
      <c r="B36" s="25" t="s">
        <v>53</v>
      </c>
      <c r="C36" s="22" t="s">
        <v>117</v>
      </c>
      <c r="D36" s="10" t="s">
        <v>57</v>
      </c>
      <c r="E36" s="11" t="s">
        <v>116</v>
      </c>
      <c r="F36" s="49">
        <f t="shared" ref="F36:K36" si="6">F32-F31</f>
        <v>17875.2</v>
      </c>
      <c r="G36" s="49">
        <f t="shared" si="6"/>
        <v>17954.599999999999</v>
      </c>
      <c r="H36" s="49">
        <f t="shared" si="6"/>
        <v>17919.400000000001</v>
      </c>
      <c r="I36" s="49">
        <f t="shared" si="6"/>
        <v>17921.8</v>
      </c>
      <c r="J36" s="49">
        <f t="shared" si="6"/>
        <v>13152.8</v>
      </c>
      <c r="K36" s="49">
        <f t="shared" si="6"/>
        <v>14398.7</v>
      </c>
    </row>
    <row r="37" spans="1:11" s="27" customFormat="1" ht="15" customHeight="1">
      <c r="A37" s="1"/>
      <c r="B37" s="28"/>
      <c r="C37" s="14"/>
      <c r="D37" s="23"/>
      <c r="E37" s="14"/>
      <c r="F37" s="14"/>
      <c r="G37" s="14"/>
      <c r="H37" s="14"/>
      <c r="I37" s="14"/>
      <c r="J37" s="14"/>
      <c r="K37" s="14"/>
    </row>
    <row r="38" spans="1:11" s="27" customFormat="1" ht="15" customHeight="1">
      <c r="B38" s="29" t="s">
        <v>84</v>
      </c>
      <c r="C38" s="26"/>
      <c r="D38" s="19"/>
      <c r="E38" s="23"/>
      <c r="F38" s="23"/>
      <c r="G38" s="23"/>
      <c r="H38" s="23"/>
      <c r="I38" s="23"/>
      <c r="J38" s="23"/>
      <c r="K38" s="23"/>
    </row>
    <row r="39" spans="1:11" s="27" customFormat="1" ht="15" customHeight="1">
      <c r="A39" s="24" t="s">
        <v>6</v>
      </c>
      <c r="B39" s="25" t="s">
        <v>53</v>
      </c>
      <c r="C39" s="22" t="s">
        <v>96</v>
      </c>
      <c r="D39" s="11" t="s">
        <v>118</v>
      </c>
      <c r="E39" s="12" t="s">
        <v>119</v>
      </c>
      <c r="F39" s="50">
        <f t="shared" ref="F39:K39" si="7">F12/F35</f>
        <v>6.1056719593134703E-2</v>
      </c>
      <c r="G39" s="50">
        <f t="shared" si="7"/>
        <v>6.1083214487081691E-2</v>
      </c>
      <c r="H39" s="50">
        <f t="shared" si="7"/>
        <v>6.106211029054083E-2</v>
      </c>
      <c r="I39" s="50">
        <f t="shared" si="7"/>
        <v>6.111900464013998E-2</v>
      </c>
      <c r="J39" s="50">
        <f t="shared" si="7"/>
        <v>6.0986649030711368E-2</v>
      </c>
      <c r="K39" s="50">
        <f t="shared" si="7"/>
        <v>6.1153109154174476E-2</v>
      </c>
    </row>
    <row r="40" spans="1:11" s="27" customFormat="1" ht="15" customHeight="1">
      <c r="A40" s="75"/>
      <c r="B40" s="76"/>
      <c r="C40" s="26"/>
      <c r="D40" s="19"/>
      <c r="E40" s="19"/>
      <c r="F40" s="14"/>
      <c r="G40" s="14"/>
      <c r="H40" s="14"/>
      <c r="I40" s="14"/>
      <c r="J40" s="14"/>
      <c r="K40" s="14"/>
    </row>
    <row r="41" spans="1:11" ht="15" customHeight="1">
      <c r="A41" s="27"/>
      <c r="C41" s="6" t="s">
        <v>89</v>
      </c>
    </row>
    <row r="42" spans="1:11" ht="15" customHeight="1">
      <c r="A42" s="27"/>
      <c r="C42" s="51" t="s">
        <v>61</v>
      </c>
      <c r="D42" s="11" t="s">
        <v>58</v>
      </c>
      <c r="E42" s="12" t="s">
        <v>99</v>
      </c>
      <c r="F42" s="77">
        <f t="shared" ref="F42:K42" si="8">F9*F39</f>
        <v>0.17866081475385315</v>
      </c>
      <c r="G42" s="77">
        <f t="shared" si="8"/>
        <v>0.16371272705648238</v>
      </c>
      <c r="H42" s="77">
        <f t="shared" si="8"/>
        <v>0.12441154617045504</v>
      </c>
      <c r="I42" s="77">
        <f t="shared" si="8"/>
        <v>0.12157804626817573</v>
      </c>
      <c r="J42" s="77">
        <f t="shared" si="8"/>
        <v>0.37338215957301701</v>
      </c>
      <c r="K42" s="77">
        <f t="shared" si="8"/>
        <v>1.7128441611412797E-2</v>
      </c>
    </row>
    <row r="43" spans="1:11" ht="15" customHeight="1">
      <c r="A43" s="27"/>
      <c r="C43" s="51" t="s">
        <v>62</v>
      </c>
      <c r="D43" s="10" t="s">
        <v>87</v>
      </c>
      <c r="E43" s="12" t="s">
        <v>93</v>
      </c>
      <c r="F43" s="79">
        <f t="shared" ref="F43:K43" si="9">F35*F42</f>
        <v>3224.8634384700003</v>
      </c>
      <c r="G43" s="79">
        <f t="shared" si="9"/>
        <v>2961.6614600879998</v>
      </c>
      <c r="H43" s="79">
        <f t="shared" si="9"/>
        <v>2250.6546348420002</v>
      </c>
      <c r="I43" s="79">
        <f t="shared" si="9"/>
        <v>2195.6751999939997</v>
      </c>
      <c r="J43" s="79">
        <f t="shared" si="9"/>
        <v>5419.9407519300003</v>
      </c>
      <c r="K43" s="79">
        <f t="shared" si="9"/>
        <v>247.60361340209997</v>
      </c>
    </row>
    <row r="44" spans="1:11" ht="15" customHeight="1">
      <c r="A44" s="27"/>
      <c r="C44" s="51" t="s">
        <v>95</v>
      </c>
      <c r="D44" s="10"/>
      <c r="E44" s="12" t="s">
        <v>94</v>
      </c>
      <c r="F44" s="91">
        <f t="shared" ref="F44:K44" si="10">(F35*(1000/3.2)/F20)/F12</f>
        <v>511.81917745076157</v>
      </c>
      <c r="G44" s="91">
        <f t="shared" si="10"/>
        <v>511.59717546641184</v>
      </c>
      <c r="H44" s="91">
        <f t="shared" si="10"/>
        <v>511.77399292799998</v>
      </c>
      <c r="I44" s="91">
        <f t="shared" si="10"/>
        <v>511.29759366985053</v>
      </c>
      <c r="J44" s="91">
        <f t="shared" si="10"/>
        <v>512.40723169202613</v>
      </c>
      <c r="K44" s="91">
        <f t="shared" si="10"/>
        <v>511.01244780890738</v>
      </c>
    </row>
    <row r="45" spans="1:11" ht="15" customHeight="1">
      <c r="A45" s="27"/>
      <c r="B45" s="35" t="s">
        <v>15</v>
      </c>
      <c r="C45" s="17"/>
      <c r="D45" s="8"/>
      <c r="E45" s="8"/>
      <c r="F45" s="16"/>
      <c r="G45" s="16"/>
      <c r="H45" s="16"/>
      <c r="I45" s="16"/>
      <c r="J45" s="16"/>
      <c r="K45" s="16"/>
    </row>
    <row r="46" spans="1:11" ht="15" customHeight="1">
      <c r="B46" s="16" t="s">
        <v>88</v>
      </c>
      <c r="D46" s="16"/>
      <c r="E46" s="16"/>
      <c r="F46" s="16"/>
      <c r="G46" s="16"/>
      <c r="H46" s="16"/>
      <c r="I46" s="16"/>
      <c r="J46" s="16"/>
      <c r="K46" s="16"/>
    </row>
    <row r="47" spans="1:11" ht="15" customHeight="1"/>
    <row r="48" spans="1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</sheetData>
  <phoneticPr fontId="0"/>
  <pageMargins left="0.25" right="0.26" top="0.43" bottom="0.53" header="0.5" footer="0.51"/>
  <pageSetup paperSize="17" scale="68" orientation="landscape" horizontalDpi="4294967292" verticalDpi="4294967292"/>
  <headerFooter alignWithMargins="0">
    <oddHeader>&amp;R&amp;"Helvetica"&amp;10&amp;d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Revision History</vt:lpstr>
      <vt:lpstr>Balance</vt:lpstr>
      <vt:lpstr>Balance!Print_Area</vt:lpstr>
      <vt:lpstr>'Revision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FOI</dc:creator>
  <cp:keywords/>
  <dc:description/>
  <cp:lastModifiedBy>Aldenbrook, Kimberly S. (ARC-AOI)[JACOBS]</cp:lastModifiedBy>
  <cp:lastPrinted>2008-07-02T22:55:17Z</cp:lastPrinted>
  <dcterms:created xsi:type="dcterms:W3CDTF">2000-08-22T21:28:16Z</dcterms:created>
  <dcterms:modified xsi:type="dcterms:W3CDTF">2023-02-22T22:25:01Z</dcterms:modified>
</cp:coreProperties>
</file>